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<sst xmlns="http://schemas.openxmlformats.org/spreadsheetml/2006/main" count="117" uniqueCount="55">
  <si>
    <t>E</t>
  </si>
  <si>
    <t>H</t>
  </si>
  <si>
    <t>X</t>
  </si>
  <si>
    <t>S</t>
  </si>
  <si>
    <t>N</t>
  </si>
  <si>
    <t>I</t>
  </si>
  <si>
    <t>G</t>
  </si>
  <si>
    <t>قيمت نقدي ماشين</t>
  </si>
  <si>
    <t>حقوق ماهانه راننده</t>
  </si>
  <si>
    <t>قدرت موتور</t>
  </si>
  <si>
    <t>عمر مفيد</t>
  </si>
  <si>
    <t>عمرقابل بهره‌برداري</t>
  </si>
  <si>
    <t>ضريب تعمير و نگهداري</t>
  </si>
  <si>
    <t>بهاي يك ليتر بنزين</t>
  </si>
  <si>
    <t>واحدها برحسب ريال</t>
  </si>
  <si>
    <t>استهلاك سرمايه</t>
  </si>
  <si>
    <t>بهره سرمايه</t>
  </si>
  <si>
    <t>تعمير و نگهداري</t>
  </si>
  <si>
    <t>سوخت</t>
  </si>
  <si>
    <t>روغن و ساير مواد مصرفي</t>
  </si>
  <si>
    <t>تك ديفرانسيل</t>
  </si>
  <si>
    <t>دو ديفرانسيل 6 سيلندر</t>
  </si>
  <si>
    <t>كاركرد ماهانه (185 ساعت)</t>
  </si>
  <si>
    <t>دو ديفرانسيل</t>
  </si>
  <si>
    <t>0.104EN/(S(1+0.05N))</t>
  </si>
  <si>
    <t>EI/(S(1+0.05N))</t>
  </si>
  <si>
    <t>H/185</t>
  </si>
  <si>
    <t>جمع كاركرد ساعتي</t>
  </si>
  <si>
    <t>k</t>
  </si>
  <si>
    <t>نرخ تنزيل استهلاك سرمايه</t>
  </si>
  <si>
    <t>(1-(1-k)^(N-1))E/(S(1+0.05N))</t>
  </si>
  <si>
    <t>بيمه شخص ثالث</t>
  </si>
  <si>
    <t>بيمه شخص ثالث (سالانه)</t>
  </si>
  <si>
    <t>هزينه ماهانه با احتساب كسورات</t>
  </si>
  <si>
    <t>0.06GX</t>
  </si>
  <si>
    <t>0.2x0.06GX</t>
  </si>
  <si>
    <t>سهم ساعتي بيمه شخص ثالث</t>
  </si>
  <si>
    <t>0/5 xدستمزد راننده</t>
  </si>
  <si>
    <t>حداقل حقوق شامل هزينه‌هاي وابسته به حقوق در سال 1385</t>
  </si>
  <si>
    <t>هزينه ماهانه با احتساب كسورات و حقوق كامل راننده</t>
  </si>
  <si>
    <t>حقوق ماهانه راننده بعلاوه كسور قراردادي</t>
  </si>
  <si>
    <t>حد اقل 180 + بن + عائله‌مندي + حق‌ مسكن</t>
  </si>
  <si>
    <t>كسورات قراردادي و سود(عمراني 19/6%)</t>
  </si>
  <si>
    <t>نسبت قيمت به توان</t>
  </si>
  <si>
    <t>فرمول‌هاي پيشنهادي</t>
  </si>
  <si>
    <t>0.01275E+1.17e-5EG+M/12</t>
  </si>
  <si>
    <t>0.01759E+1.11e-5EG+M/12</t>
  </si>
  <si>
    <t>X   &gt;&gt;&gt;  E/1e6</t>
  </si>
  <si>
    <t>M</t>
  </si>
  <si>
    <t>با احتساب 11% سود</t>
  </si>
  <si>
    <t>0.01953E+1.23e-5EG+0.093M</t>
  </si>
  <si>
    <t>0.01415E+1.30e-5EG+0.093M</t>
  </si>
  <si>
    <t>آبي اعداد ثابت - مشكي متغير - زرد وابسطه</t>
  </si>
  <si>
    <t>توضيح : در اين روابط كسورات لحاظ نشده است همچنين توان موتور با رابطه وابسته به قيمت خودرو جايگزين شده است</t>
  </si>
  <si>
    <t>آناليز خودرو در سال 1390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</si>
</sst>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3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B Lotus"/>
      <family val="0"/>
    </font>
    <font>
      <sz val="10"/>
      <name val="B Koodak"/>
      <family val="0"/>
    </font>
    <font>
      <b/>
      <sz val="10"/>
      <color indexed="12"/>
      <name val="B Mitra"/>
      <family val="0"/>
    </font>
    <font>
      <b/>
      <sz val="12"/>
      <color indexed="12"/>
      <name val="B Kooda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B Mitra"/>
      <family val="0"/>
    </font>
    <font>
      <b/>
      <sz val="10"/>
      <color indexed="10"/>
      <name val="B Mitra"/>
      <family val="0"/>
    </font>
    <font>
      <sz val="10"/>
      <color indexed="10"/>
      <name val="B Koodak"/>
      <family val="0"/>
    </font>
    <font>
      <sz val="10"/>
      <color indexed="12"/>
      <name val="B Koodak"/>
      <family val="0"/>
    </font>
    <font>
      <b/>
      <sz val="26"/>
      <name val="Arial"/>
      <family val="2"/>
    </font>
    <font>
      <b/>
      <sz val="16"/>
      <name val="B Titr"/>
      <family val="0"/>
    </font>
    <font>
      <b/>
      <sz val="20"/>
      <color indexed="12"/>
      <name val="B Mitra"/>
      <family val="0"/>
    </font>
    <font>
      <b/>
      <sz val="16"/>
      <name val="Arial"/>
      <family val="2"/>
    </font>
    <font>
      <b/>
      <sz val="20"/>
      <color indexed="12"/>
      <name val="Verdana"/>
      <family val="2"/>
    </font>
    <font>
      <sz val="20"/>
      <color indexed="12"/>
      <name val="Arial"/>
      <family val="0"/>
    </font>
    <font>
      <sz val="10"/>
      <color indexed="12"/>
      <name val="Arial"/>
      <family val="0"/>
    </font>
    <font>
      <b/>
      <sz val="20"/>
      <color indexed="16"/>
      <name val="B Mitra"/>
      <family val="0"/>
    </font>
    <font>
      <b/>
      <sz val="20"/>
      <color indexed="16"/>
      <name val="Verdana"/>
      <family val="2"/>
    </font>
    <font>
      <sz val="20"/>
      <color indexed="16"/>
      <name val="Arial"/>
      <family val="0"/>
    </font>
    <font>
      <sz val="10"/>
      <color indexed="16"/>
      <name val="Arial"/>
      <family val="0"/>
    </font>
    <font>
      <b/>
      <sz val="10"/>
      <color indexed="16"/>
      <name val="B Mitra"/>
      <family val="0"/>
    </font>
    <font>
      <b/>
      <sz val="12"/>
      <color indexed="16"/>
      <name val="B Mitra"/>
      <family val="0"/>
    </font>
    <font>
      <b/>
      <sz val="16"/>
      <name val="B Mitra"/>
      <family val="0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darkTrellis">
        <b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0" borderId="0" xfId="0" applyFont="1" applyAlignment="1">
      <alignment readingOrder="2"/>
    </xf>
    <xf numFmtId="0" fontId="9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readingOrder="2"/>
    </xf>
    <xf numFmtId="0" fontId="5" fillId="0" borderId="0" xfId="0" applyFont="1" applyAlignment="1">
      <alignment horizontal="right"/>
    </xf>
    <xf numFmtId="0" fontId="12" fillId="0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7" fillId="0" borderId="0" xfId="0" applyFont="1" applyFill="1" applyAlignment="1" quotePrefix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Fill="1" applyAlignment="1" quotePrefix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17" fillId="2" borderId="0" xfId="0" applyFont="1" applyFill="1" applyAlignment="1" quotePrefix="1">
      <alignment horizontal="center"/>
    </xf>
    <xf numFmtId="0" fontId="18" fillId="2" borderId="0" xfId="0" applyFont="1" applyFill="1" applyAlignment="1">
      <alignment/>
    </xf>
    <xf numFmtId="0" fontId="24" fillId="6" borderId="0" xfId="0" applyFont="1" applyFill="1" applyAlignment="1">
      <alignment horizontal="center"/>
    </xf>
    <xf numFmtId="0" fontId="21" fillId="6" borderId="0" xfId="0" applyFont="1" applyFill="1" applyAlignment="1" quotePrefix="1">
      <alignment horizontal="center"/>
    </xf>
    <xf numFmtId="0" fontId="23" fillId="6" borderId="0" xfId="0" applyFont="1" applyFill="1" applyAlignment="1">
      <alignment/>
    </xf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20" fillId="6" borderId="0" xfId="0" applyFont="1" applyFill="1" applyAlignment="1">
      <alignment horizontal="left"/>
    </xf>
    <xf numFmtId="0" fontId="25" fillId="6" borderId="0" xfId="0" applyFont="1" applyFill="1" applyAlignment="1">
      <alignment horizontal="left"/>
    </xf>
    <xf numFmtId="0" fontId="26" fillId="0" borderId="0" xfId="0" applyFont="1" applyAlignment="1">
      <alignment horizontal="right"/>
    </xf>
    <xf numFmtId="0" fontId="27" fillId="7" borderId="1" xfId="0" applyFont="1" applyFill="1" applyBorder="1" applyAlignment="1">
      <alignment horizontal="left"/>
    </xf>
    <xf numFmtId="0" fontId="28" fillId="7" borderId="1" xfId="0" applyFont="1" applyFill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30" fillId="0" borderId="1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rightToLeft="1" tabSelected="1" zoomScale="85" zoomScaleNormal="85" workbookViewId="0" topLeftCell="C1">
      <selection activeCell="L1" sqref="L1"/>
    </sheetView>
  </sheetViews>
  <sheetFormatPr defaultColWidth="9.140625" defaultRowHeight="12.75"/>
  <cols>
    <col min="1" max="1" width="25.28125" style="1" bestFit="1" customWidth="1"/>
    <col min="2" max="2" width="22.57421875" style="5" bestFit="1" customWidth="1"/>
    <col min="3" max="3" width="21.140625" style="7" customWidth="1"/>
    <col min="6" max="6" width="22.7109375" style="0" bestFit="1" customWidth="1"/>
    <col min="7" max="7" width="16.7109375" style="0" bestFit="1" customWidth="1"/>
    <col min="10" max="10" width="22.7109375" style="0" bestFit="1" customWidth="1"/>
    <col min="11" max="11" width="16.7109375" style="0" bestFit="1" customWidth="1"/>
  </cols>
  <sheetData>
    <row r="1" spans="1:11" ht="33.75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2.5">
      <c r="A2" s="55" t="s">
        <v>52</v>
      </c>
      <c r="B2" s="12" t="s">
        <v>20</v>
      </c>
      <c r="C2" s="6" t="s">
        <v>14</v>
      </c>
      <c r="E2" s="2"/>
      <c r="F2" s="12" t="s">
        <v>23</v>
      </c>
      <c r="G2" s="6" t="s">
        <v>14</v>
      </c>
      <c r="I2" s="13"/>
      <c r="J2" s="14" t="s">
        <v>21</v>
      </c>
      <c r="K2" s="15" t="s">
        <v>14</v>
      </c>
    </row>
    <row r="3" spans="1:11" ht="18.75">
      <c r="A3" s="2" t="s">
        <v>0</v>
      </c>
      <c r="B3" s="4" t="s">
        <v>7</v>
      </c>
      <c r="C3" s="3">
        <v>91000000</v>
      </c>
      <c r="E3" s="2" t="s">
        <v>0</v>
      </c>
      <c r="F3" s="4" t="s">
        <v>7</v>
      </c>
      <c r="G3" s="3">
        <v>130000000</v>
      </c>
      <c r="H3" s="11"/>
      <c r="I3" s="13" t="s">
        <v>0</v>
      </c>
      <c r="J3" s="14" t="s">
        <v>7</v>
      </c>
      <c r="K3" s="16">
        <v>300000000</v>
      </c>
    </row>
    <row r="4" spans="1:11" ht="18.75">
      <c r="A4" s="52" t="s">
        <v>1</v>
      </c>
      <c r="B4" s="4" t="s">
        <v>8</v>
      </c>
      <c r="C4" s="3">
        <v>4000000</v>
      </c>
      <c r="E4" s="2" t="s">
        <v>1</v>
      </c>
      <c r="F4" s="4" t="s">
        <v>8</v>
      </c>
      <c r="G4" s="3">
        <f>C4</f>
        <v>4000000</v>
      </c>
      <c r="H4" s="11"/>
      <c r="I4" s="13" t="s">
        <v>1</v>
      </c>
      <c r="J4" s="14" t="s">
        <v>8</v>
      </c>
      <c r="K4" s="16">
        <f>C4</f>
        <v>4000000</v>
      </c>
    </row>
    <row r="5" spans="1:11" ht="18.75">
      <c r="A5" s="53" t="s">
        <v>2</v>
      </c>
      <c r="B5" s="4" t="s">
        <v>9</v>
      </c>
      <c r="C5" s="3">
        <v>80</v>
      </c>
      <c r="E5" s="2" t="s">
        <v>2</v>
      </c>
      <c r="F5" s="4" t="s">
        <v>9</v>
      </c>
      <c r="G5" s="3">
        <v>110</v>
      </c>
      <c r="H5" s="11"/>
      <c r="I5" s="13" t="s">
        <v>2</v>
      </c>
      <c r="J5" s="14" t="s">
        <v>9</v>
      </c>
      <c r="K5" s="16">
        <v>150</v>
      </c>
    </row>
    <row r="6" spans="1:11" ht="18.75">
      <c r="A6" s="53" t="s">
        <v>3</v>
      </c>
      <c r="B6" s="4" t="s">
        <v>10</v>
      </c>
      <c r="C6" s="3">
        <f>C7*185*12</f>
        <v>22200</v>
      </c>
      <c r="E6" s="2" t="s">
        <v>3</v>
      </c>
      <c r="F6" s="4" t="s">
        <v>10</v>
      </c>
      <c r="G6" s="3">
        <f>G7*185*12</f>
        <v>15540</v>
      </c>
      <c r="H6" s="11"/>
      <c r="I6" s="13" t="s">
        <v>3</v>
      </c>
      <c r="J6" s="14" t="s">
        <v>10</v>
      </c>
      <c r="K6" s="16">
        <f>K7*185*12</f>
        <v>15540</v>
      </c>
    </row>
    <row r="7" spans="1:11" ht="18.75">
      <c r="A7" s="54" t="s">
        <v>4</v>
      </c>
      <c r="B7" s="4" t="s">
        <v>11</v>
      </c>
      <c r="C7" s="3">
        <v>10</v>
      </c>
      <c r="E7" s="2" t="s">
        <v>4</v>
      </c>
      <c r="F7" s="4" t="s">
        <v>11</v>
      </c>
      <c r="G7" s="3">
        <v>7</v>
      </c>
      <c r="H7" s="11"/>
      <c r="I7" s="13" t="s">
        <v>4</v>
      </c>
      <c r="J7" s="14" t="s">
        <v>11</v>
      </c>
      <c r="K7" s="16">
        <v>7</v>
      </c>
    </row>
    <row r="8" spans="1:11" ht="18.75">
      <c r="A8" s="54" t="s">
        <v>5</v>
      </c>
      <c r="B8" s="4" t="s">
        <v>12</v>
      </c>
      <c r="C8" s="3">
        <v>0.33</v>
      </c>
      <c r="E8" s="2" t="s">
        <v>5</v>
      </c>
      <c r="F8" s="4" t="s">
        <v>12</v>
      </c>
      <c r="G8" s="3">
        <v>0.44</v>
      </c>
      <c r="H8" s="11"/>
      <c r="I8" s="13" t="s">
        <v>5</v>
      </c>
      <c r="J8" s="14" t="s">
        <v>12</v>
      </c>
      <c r="K8" s="16">
        <v>0.44</v>
      </c>
    </row>
    <row r="9" spans="1:11" ht="18.75">
      <c r="A9" s="2" t="s">
        <v>6</v>
      </c>
      <c r="B9" s="4" t="s">
        <v>13</v>
      </c>
      <c r="C9" s="3">
        <v>7000</v>
      </c>
      <c r="E9" s="2" t="s">
        <v>6</v>
      </c>
      <c r="F9" s="4" t="s">
        <v>13</v>
      </c>
      <c r="G9" s="3">
        <v>7000</v>
      </c>
      <c r="H9" s="11"/>
      <c r="I9" s="13" t="s">
        <v>6</v>
      </c>
      <c r="J9" s="14" t="s">
        <v>13</v>
      </c>
      <c r="K9" s="16">
        <v>7000</v>
      </c>
    </row>
    <row r="10" spans="1:11" ht="18.75">
      <c r="A10" s="54" t="s">
        <v>28</v>
      </c>
      <c r="B10" s="4" t="s">
        <v>29</v>
      </c>
      <c r="C10" s="3">
        <v>0.25</v>
      </c>
      <c r="E10" s="2" t="s">
        <v>28</v>
      </c>
      <c r="F10" s="4" t="s">
        <v>29</v>
      </c>
      <c r="G10" s="3">
        <v>0.25</v>
      </c>
      <c r="H10" s="11"/>
      <c r="I10" s="13" t="s">
        <v>28</v>
      </c>
      <c r="J10" s="14" t="s">
        <v>29</v>
      </c>
      <c r="K10" s="16">
        <v>0.25</v>
      </c>
    </row>
    <row r="11" spans="1:11" ht="18.75">
      <c r="A11" s="2" t="s">
        <v>48</v>
      </c>
      <c r="B11" s="4" t="s">
        <v>32</v>
      </c>
      <c r="C11" s="3">
        <v>2500000</v>
      </c>
      <c r="E11" s="2" t="s">
        <v>48</v>
      </c>
      <c r="F11" s="4" t="s">
        <v>31</v>
      </c>
      <c r="G11" s="3">
        <v>3000000</v>
      </c>
      <c r="H11" s="11"/>
      <c r="I11" s="13" t="s">
        <v>48</v>
      </c>
      <c r="J11" s="14" t="s">
        <v>31</v>
      </c>
      <c r="K11" s="16">
        <v>6000000</v>
      </c>
    </row>
    <row r="12" spans="1:11" ht="18.75">
      <c r="A12" s="2"/>
      <c r="B12" s="4" t="s">
        <v>42</v>
      </c>
      <c r="C12" s="19">
        <v>0.196</v>
      </c>
      <c r="E12" s="2"/>
      <c r="F12" s="4" t="s">
        <v>42</v>
      </c>
      <c r="G12" s="19">
        <v>0.196</v>
      </c>
      <c r="H12" s="11"/>
      <c r="I12" s="13"/>
      <c r="J12" s="14" t="s">
        <v>42</v>
      </c>
      <c r="K12" s="16">
        <v>0.196</v>
      </c>
    </row>
    <row r="13" spans="1:11" ht="18.75">
      <c r="A13" s="8"/>
      <c r="B13" s="9"/>
      <c r="C13" s="10"/>
      <c r="E13" s="8"/>
      <c r="F13" s="9"/>
      <c r="G13" s="10"/>
      <c r="H13" s="11"/>
      <c r="I13" s="13"/>
      <c r="J13" s="14"/>
      <c r="K13" s="16"/>
    </row>
    <row r="14" spans="1:11" ht="18.75">
      <c r="A14" s="2" t="s">
        <v>30</v>
      </c>
      <c r="B14" s="4" t="s">
        <v>15</v>
      </c>
      <c r="C14" s="29">
        <f>(1-(1-C10)^(C7-1))*(C3)/(C6*(1+0.05*C7))</f>
        <v>2527.54635281033</v>
      </c>
      <c r="E14" s="2"/>
      <c r="F14" s="4" t="s">
        <v>15</v>
      </c>
      <c r="G14" s="17">
        <f>(1-(1-G10)^(G7-1))*(G3)/(G6*(1+0.05*G7))</f>
        <v>5093.798225308642</v>
      </c>
      <c r="H14" s="11"/>
      <c r="I14" s="13"/>
      <c r="J14" s="14" t="s">
        <v>15</v>
      </c>
      <c r="K14" s="18">
        <f>(1-(1-K10)^(K7-1))*(K3)/(K6*(1+0.05*K7))</f>
        <v>11754.918981481482</v>
      </c>
    </row>
    <row r="15" spans="1:11" ht="18.75">
      <c r="A15" s="2" t="s">
        <v>24</v>
      </c>
      <c r="B15" s="4" t="s">
        <v>16</v>
      </c>
      <c r="C15" s="29">
        <f>0.104*C3*C7/(C6*(1+0.05*C7))</f>
        <v>2842.042042042042</v>
      </c>
      <c r="E15" s="2"/>
      <c r="F15" s="4" t="s">
        <v>16</v>
      </c>
      <c r="G15" s="17">
        <f>0.104*G3*G7/(G6*(1+0.05*G7))</f>
        <v>4511.177844511178</v>
      </c>
      <c r="H15" s="11"/>
      <c r="I15" s="13"/>
      <c r="J15" s="14" t="s">
        <v>16</v>
      </c>
      <c r="K15" s="18">
        <f>0.104*K3*K7/(K6*(1+0.05*K7))</f>
        <v>10410.41041041041</v>
      </c>
    </row>
    <row r="16" spans="1:11" ht="18.75">
      <c r="A16" s="2" t="s">
        <v>25</v>
      </c>
      <c r="B16" s="4" t="s">
        <v>17</v>
      </c>
      <c r="C16" s="29">
        <f>C8*C3/(C6*(1+0.05*C7))</f>
        <v>901.8018018018018</v>
      </c>
      <c r="E16" s="2"/>
      <c r="F16" s="4" t="s">
        <v>17</v>
      </c>
      <c r="G16" s="17">
        <f>G8*G3/(G6*(1+0.05*G7))</f>
        <v>2726.5360598693933</v>
      </c>
      <c r="H16" s="11"/>
      <c r="I16" s="13"/>
      <c r="J16" s="14" t="s">
        <v>17</v>
      </c>
      <c r="K16" s="18">
        <f>K8*K3/(K6*(1+0.05*K7))</f>
        <v>6292.006292006292</v>
      </c>
    </row>
    <row r="17" spans="1:11" ht="18.75">
      <c r="A17" s="2" t="s">
        <v>34</v>
      </c>
      <c r="B17" s="4" t="s">
        <v>18</v>
      </c>
      <c r="C17" s="29">
        <f>0.06*C5*C9</f>
        <v>33600</v>
      </c>
      <c r="E17" s="2"/>
      <c r="F17" s="4" t="s">
        <v>18</v>
      </c>
      <c r="G17" s="17">
        <f>0.06*G5*G9</f>
        <v>46200</v>
      </c>
      <c r="I17" s="13"/>
      <c r="J17" s="14" t="s">
        <v>18</v>
      </c>
      <c r="K17" s="18">
        <f>0.06*K5*K9</f>
        <v>63000</v>
      </c>
    </row>
    <row r="18" spans="1:11" ht="18.75">
      <c r="A18" s="2" t="s">
        <v>35</v>
      </c>
      <c r="B18" s="4" t="s">
        <v>19</v>
      </c>
      <c r="C18" s="29">
        <f>0.2*C17</f>
        <v>6720</v>
      </c>
      <c r="E18" s="2"/>
      <c r="F18" s="4" t="s">
        <v>19</v>
      </c>
      <c r="G18" s="17">
        <f>0.2*G17</f>
        <v>9240</v>
      </c>
      <c r="I18" s="13"/>
      <c r="J18" s="14" t="s">
        <v>19</v>
      </c>
      <c r="K18" s="18">
        <f>0.2*K17</f>
        <v>12600</v>
      </c>
    </row>
    <row r="19" spans="1:11" ht="18.75">
      <c r="A19" s="2" t="s">
        <v>26</v>
      </c>
      <c r="B19" s="27" t="s">
        <v>37</v>
      </c>
      <c r="C19" s="29">
        <v>0</v>
      </c>
      <c r="E19" s="2"/>
      <c r="F19" s="27" t="s">
        <v>37</v>
      </c>
      <c r="G19" s="17">
        <v>0</v>
      </c>
      <c r="I19" s="13"/>
      <c r="J19" s="28" t="s">
        <v>37</v>
      </c>
      <c r="K19" s="18">
        <v>0</v>
      </c>
    </row>
    <row r="20" spans="1:11" ht="18.75">
      <c r="A20" s="2"/>
      <c r="B20" s="4" t="s">
        <v>36</v>
      </c>
      <c r="C20" s="29">
        <f>C11/185/12</f>
        <v>1126.126126126126</v>
      </c>
      <c r="E20" s="2"/>
      <c r="F20" s="4" t="s">
        <v>36</v>
      </c>
      <c r="G20" s="17">
        <f>G11/185/12</f>
        <v>1351.3513513513515</v>
      </c>
      <c r="I20" s="13"/>
      <c r="J20" s="14" t="s">
        <v>36</v>
      </c>
      <c r="K20" s="18">
        <f>K11/185/12</f>
        <v>2702.702702702703</v>
      </c>
    </row>
    <row r="21" spans="1:11" ht="18.75">
      <c r="A21" s="2"/>
      <c r="B21" s="4" t="s">
        <v>27</v>
      </c>
      <c r="C21" s="29">
        <f>SUM(C14:C20)</f>
        <v>47717.5163227803</v>
      </c>
      <c r="E21" s="2"/>
      <c r="F21" s="4" t="s">
        <v>27</v>
      </c>
      <c r="G21" s="17">
        <f>SUM(G14:G20)</f>
        <v>69122.86348104056</v>
      </c>
      <c r="I21" s="13"/>
      <c r="J21" s="14" t="s">
        <v>27</v>
      </c>
      <c r="K21" s="18">
        <f>SUM(K14:K20)</f>
        <v>106760.03838660089</v>
      </c>
    </row>
    <row r="22" spans="1:11" ht="18.75">
      <c r="A22" s="2"/>
      <c r="B22" s="4" t="s">
        <v>22</v>
      </c>
      <c r="C22" s="29">
        <f>185*C21</f>
        <v>8827740.519714355</v>
      </c>
      <c r="E22" s="2"/>
      <c r="F22" s="4" t="s">
        <v>22</v>
      </c>
      <c r="G22" s="17">
        <f>ROUNDDOWN(185*G21/100000,0)*100000</f>
        <v>12700000</v>
      </c>
      <c r="I22" s="13"/>
      <c r="J22" s="14" t="s">
        <v>22</v>
      </c>
      <c r="K22" s="18">
        <f>ROUNDDOWN(185*K21/100000,0)*100000</f>
        <v>19700000</v>
      </c>
    </row>
    <row r="23" spans="2:11" ht="18.75">
      <c r="B23" s="20" t="s">
        <v>33</v>
      </c>
      <c r="C23" s="21">
        <f>ROUNDDOWN(C22*(1+C12)/100000,0)*100000</f>
        <v>10500000</v>
      </c>
      <c r="F23" s="20" t="s">
        <v>33</v>
      </c>
      <c r="G23" s="21">
        <f>ROUNDDOWN(G22*(1+G12)/100000,0)*100000</f>
        <v>15100000</v>
      </c>
      <c r="J23" s="20" t="s">
        <v>33</v>
      </c>
      <c r="K23" s="21">
        <f>ROUNDDOWN(K22*(1+K12)/100000,0)*100000</f>
        <v>23500000</v>
      </c>
    </row>
    <row r="24" spans="1:11" ht="18.75">
      <c r="A24" s="23" t="s">
        <v>39</v>
      </c>
      <c r="C24" s="24">
        <f>ROUND((C23+$C$26)/10000,0)*10000</f>
        <v>15280000</v>
      </c>
      <c r="G24" s="24">
        <f>ROUND((G23+$C$26)/10000,0)*10000</f>
        <v>19880000</v>
      </c>
      <c r="K24" s="24">
        <f>ROUND((K23+$C$26)/10000,0)*10000</f>
        <v>28280000</v>
      </c>
    </row>
    <row r="25" spans="1:4" ht="18.75">
      <c r="A25" s="22" t="s">
        <v>38</v>
      </c>
      <c r="B25"/>
      <c r="C25" s="26">
        <f>1800000+100000+100000+200000</f>
        <v>2200000</v>
      </c>
      <c r="D25" t="s">
        <v>41</v>
      </c>
    </row>
    <row r="26" spans="1:3" ht="18.75">
      <c r="A26" s="57" t="s">
        <v>40</v>
      </c>
      <c r="B26" s="58"/>
      <c r="C26" s="25">
        <f>C4*(1+C12)</f>
        <v>4784000</v>
      </c>
    </row>
    <row r="28" spans="2:11" ht="18.75">
      <c r="B28" s="5" t="s">
        <v>43</v>
      </c>
      <c r="C28" s="7">
        <f>C3/C5/1000000</f>
        <v>1.1375</v>
      </c>
      <c r="G28" s="7">
        <f>G3/G5/1000000</f>
        <v>1.1818181818181819</v>
      </c>
      <c r="K28" s="7">
        <f>K3/K5/1000000</f>
        <v>2</v>
      </c>
    </row>
    <row r="29" spans="1:8" ht="32.25">
      <c r="A29" s="59" t="s">
        <v>44</v>
      </c>
      <c r="B29" s="59"/>
      <c r="C29" s="59"/>
      <c r="D29" s="59"/>
      <c r="E29" s="59"/>
      <c r="F29" s="59"/>
      <c r="G29" s="59"/>
      <c r="H29" s="59"/>
    </row>
    <row r="30" ht="24.75">
      <c r="A30" s="51" t="s">
        <v>53</v>
      </c>
    </row>
    <row r="31" spans="1:7" ht="24">
      <c r="A31" s="31"/>
      <c r="G31" s="26" t="s">
        <v>47</v>
      </c>
    </row>
    <row r="32" spans="1:7" ht="31.5">
      <c r="A32" s="47" t="s">
        <v>20</v>
      </c>
      <c r="B32" s="30"/>
      <c r="C32" s="32" t="s">
        <v>45</v>
      </c>
      <c r="D32" s="33"/>
      <c r="E32" s="33"/>
      <c r="F32" s="34"/>
      <c r="G32" s="35">
        <v>1.1375</v>
      </c>
    </row>
    <row r="33" spans="1:7" ht="31.5">
      <c r="A33" s="48" t="s">
        <v>49</v>
      </c>
      <c r="B33" s="41"/>
      <c r="C33" s="42" t="s">
        <v>51</v>
      </c>
      <c r="D33" s="43"/>
      <c r="E33" s="43"/>
      <c r="F33" s="34"/>
      <c r="G33" s="35"/>
    </row>
    <row r="34" spans="1:7" ht="31.5">
      <c r="A34" s="49" t="s">
        <v>23</v>
      </c>
      <c r="B34" s="36"/>
      <c r="C34" s="37" t="s">
        <v>46</v>
      </c>
      <c r="D34" s="38"/>
      <c r="E34" s="38"/>
      <c r="F34" s="39"/>
      <c r="G34" s="40">
        <v>1.2</v>
      </c>
    </row>
    <row r="35" spans="1:7" ht="27">
      <c r="A35" s="50" t="s">
        <v>49</v>
      </c>
      <c r="B35" s="44"/>
      <c r="C35" s="45" t="s">
        <v>50</v>
      </c>
      <c r="D35" s="46"/>
      <c r="E35" s="46"/>
      <c r="F35" s="39"/>
      <c r="G35" s="39"/>
    </row>
  </sheetData>
  <mergeCells count="3">
    <mergeCell ref="A1:K1"/>
    <mergeCell ref="A26:B26"/>
    <mergeCell ref="A29:H29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6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راهنماي آناليز خودرو</dc:title>
  <dc:subject/>
  <dc:creator>nejat</dc:creator>
  <cp:keywords/>
  <dc:description/>
  <cp:lastModifiedBy>A.T.</cp:lastModifiedBy>
  <cp:lastPrinted>2006-08-05T03:43:12Z</cp:lastPrinted>
  <dcterms:created xsi:type="dcterms:W3CDTF">2005-05-18T10:59:32Z</dcterms:created>
  <dcterms:modified xsi:type="dcterms:W3CDTF">2011-08-29T10:03:51Z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1065</vt:i4>
  </property>
  <property fmtid="{D5CDD505-2E9C-101B-9397-08002B2CF9AE}" pid="3" name="display_urn:schemas-microsoft-com:office:office#UsersRe">
    <vt:lpwstr>مشاهده کنندگان دارایی های دیجیتال</vt:lpwstr>
  </property>
  <property fmtid="{D5CDD505-2E9C-101B-9397-08002B2CF9AE}" pid="4" name="UsersRe">
    <vt:lpwstr>835</vt:lpwstr>
  </property>
  <property fmtid="{D5CDD505-2E9C-101B-9397-08002B2CF9AE}" pid="5" name="Descriptio">
    <vt:lpwstr/>
  </property>
  <property fmtid="{D5CDD505-2E9C-101B-9397-08002B2CF9AE}" pid="6" name="Zabet">
    <vt:lpwstr>5241</vt:lpwstr>
  </property>
</Properties>
</file>